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'Sheet1'!$A$1:$K$186</definedName>
  </definedNames>
  <calcPr fullCalcOnLoad="1"/>
</workbook>
</file>

<file path=xl/sharedStrings.xml><?xml version="1.0" encoding="utf-8"?>
<sst xmlns="http://schemas.openxmlformats.org/spreadsheetml/2006/main" count="219" uniqueCount="168">
  <si>
    <t>DESCRIERE FLUX TEHNOLOGIC</t>
  </si>
  <si>
    <t>Depozitare materii prime</t>
  </si>
  <si>
    <t>Dozare-amestecare materii prime</t>
  </si>
  <si>
    <t>Depozitare materie prima preparata</t>
  </si>
  <si>
    <t>Fasonare caramizi</t>
  </si>
  <si>
    <t xml:space="preserve">Uscare-sortare caramizi </t>
  </si>
  <si>
    <t xml:space="preserve">Ardere-sortare caramizi </t>
  </si>
  <si>
    <t>Paletizare</t>
  </si>
  <si>
    <t>Depozitare produs finit</t>
  </si>
  <si>
    <t>cu o granulatie mai mica de 1 mm. Umiditatea materiilor prime este controlata la operatia</t>
  </si>
  <si>
    <t>tehnologica de preparare amestec.  Parametrii de lucru sunt prezentati in tabelul de mai jos :</t>
  </si>
  <si>
    <t>PROPRIETATE MATERIE PRIMA</t>
  </si>
  <si>
    <t>Val.</t>
  </si>
  <si>
    <t>UM</t>
  </si>
  <si>
    <t>Umiditate amestec fasonat</t>
  </si>
  <si>
    <t>%</t>
  </si>
  <si>
    <t>Umiditate amestec preparare</t>
  </si>
  <si>
    <t>Umiditate deseu uscat</t>
  </si>
  <si>
    <r>
      <t xml:space="preserve"> </t>
    </r>
    <r>
      <rPr>
        <sz val="12"/>
        <rFont val="Arial"/>
        <family val="2"/>
      </rPr>
      <t>Raport amestec:  nisip /argila</t>
    </r>
  </si>
  <si>
    <t>1;1</t>
  </si>
  <si>
    <t xml:space="preserve">PREPARARE </t>
  </si>
  <si>
    <t>Umiditate amestec</t>
  </si>
  <si>
    <t>15-16</t>
  </si>
  <si>
    <t>Textura amestec</t>
  </si>
  <si>
    <r>
      <t>D</t>
    </r>
    <r>
      <rPr>
        <sz val="10"/>
        <rFont val="Arial"/>
        <family val="0"/>
      </rPr>
      <t>max</t>
    </r>
    <r>
      <rPr>
        <sz val="12"/>
        <rFont val="Arial"/>
        <family val="2"/>
      </rPr>
      <t xml:space="preserve"> maruntire</t>
    </r>
  </si>
  <si>
    <t>DOZARE-MARUNTIRE</t>
  </si>
  <si>
    <t>FASONARE</t>
  </si>
  <si>
    <t>Vacuum presa</t>
  </si>
  <si>
    <r>
      <t>-</t>
    </r>
    <r>
      <rPr>
        <sz val="12"/>
        <rFont val="Arial"/>
        <family val="2"/>
      </rPr>
      <t>0,90</t>
    </r>
  </si>
  <si>
    <t>Bar</t>
  </si>
  <si>
    <t>Presiune lucru</t>
  </si>
  <si>
    <t>17-18</t>
  </si>
  <si>
    <t>USCARE</t>
  </si>
  <si>
    <t>T de uscare</t>
  </si>
  <si>
    <t>Grade</t>
  </si>
  <si>
    <t>Umiditate reziduala</t>
  </si>
  <si>
    <t>ARDERE</t>
  </si>
  <si>
    <t>T de ardere</t>
  </si>
  <si>
    <t xml:space="preserve">PARAMETRII TENOLOGICI </t>
  </si>
  <si>
    <t>Dozare-maruntire</t>
  </si>
  <si>
    <t xml:space="preserve">        In procesul de fabricatie se utilizeaza ca matrii prime ,argila bruta si nisip de balastiera </t>
  </si>
  <si>
    <t>Umiditate argila si nisip (medie)</t>
  </si>
  <si>
    <t>30-36</t>
  </si>
  <si>
    <t>gF/cmp</t>
  </si>
  <si>
    <t>Timp                          [ore]</t>
  </si>
  <si>
    <t>Etuva</t>
  </si>
  <si>
    <t>Pierdere umiditate    [%]</t>
  </si>
  <si>
    <t>Contractie uscare     [%]</t>
  </si>
  <si>
    <t>Temperatura          [grade]</t>
  </si>
  <si>
    <t>Umiditate critica uscare [%]</t>
  </si>
  <si>
    <t>Indice de plasticitate  IP</t>
  </si>
  <si>
    <t>Putere lianta</t>
  </si>
  <si>
    <t>Contractia la uscare in functie de timp si pierderea de umiditate</t>
  </si>
  <si>
    <t>ARGILA</t>
  </si>
  <si>
    <t xml:space="preserve">Diametru sita     [mm]     </t>
  </si>
  <si>
    <t>&gt;2.5mm</t>
  </si>
  <si>
    <t>&lt;0.06</t>
  </si>
  <si>
    <t>Rest pe sita        [%]</t>
  </si>
  <si>
    <r>
      <t xml:space="preserve">      </t>
    </r>
    <r>
      <rPr>
        <sz val="12"/>
        <rFont val="Arial"/>
        <family val="2"/>
      </rPr>
      <t>Variatia granulometriei pentru NISIP</t>
    </r>
  </si>
  <si>
    <t xml:space="preserve">         ARGILA +NISIP 39.7%</t>
  </si>
  <si>
    <t>Putere lianta amestec</t>
  </si>
  <si>
    <t>Contracta la uscare in functie de timp si pierderea de umiditate</t>
  </si>
  <si>
    <t>Dozare Argila (U 13%)</t>
  </si>
  <si>
    <t>Dozare Nisip  (U 13%)</t>
  </si>
  <si>
    <t>Dozare Deseu (U 2%)</t>
  </si>
  <si>
    <t>Dozare Apa</t>
  </si>
  <si>
    <t>Preparare AMESTEC</t>
  </si>
  <si>
    <t>Dozare AMESTEC</t>
  </si>
  <si>
    <t>SORTARE USCAT</t>
  </si>
  <si>
    <t>SORTARE ARS</t>
  </si>
  <si>
    <t>PALETIZARE</t>
  </si>
  <si>
    <t>EXPEDIERE</t>
  </si>
  <si>
    <t>[Kg]</t>
  </si>
  <si>
    <t>[%]</t>
  </si>
  <si>
    <t xml:space="preserve">M Intrat </t>
  </si>
  <si>
    <t xml:space="preserve">M Iesit </t>
  </si>
  <si>
    <t>Cantitatea de material intrat in faza tehnologica</t>
  </si>
  <si>
    <t>Cantitatea de material iesit din  faza tehnologica</t>
  </si>
  <si>
    <t>Pierderi(recirculari) de material pe faza tehnologica</t>
  </si>
  <si>
    <t>Raportul materialului intrat fata de produsul finit</t>
  </si>
  <si>
    <t>P-R</t>
  </si>
  <si>
    <t>K</t>
  </si>
  <si>
    <t xml:space="preserve">   C.  CAPACITATILE DE PRODUCTIE PE UTILAJE PRINCIPALE</t>
  </si>
  <si>
    <t>B.  BILANT DE MATERIALE PE FLUXUL TEHNOLOGIC  (pentru1000 Kg produs finit)</t>
  </si>
  <si>
    <t>A.  OPERATII TEHNOLOGICE SI PARAMETRI  IN FLUXUL DE PRODUCTIE :</t>
  </si>
  <si>
    <t>Operatia tehnologica</t>
  </si>
  <si>
    <t xml:space="preserve">   CUPTOR TUNEL</t>
  </si>
  <si>
    <t xml:space="preserve">Cuptorul tunel a fost proiectat pentru o productie de caramizi cu goluri format 290x240x188 </t>
  </si>
  <si>
    <t>Caramizile sunt destinate constructilor cu pereti portanti (marca min 100)</t>
  </si>
  <si>
    <t>Qm=</t>
  </si>
  <si>
    <t>t/24h</t>
  </si>
  <si>
    <t>t/h</t>
  </si>
  <si>
    <t>Qu=</t>
  </si>
  <si>
    <t>R=</t>
  </si>
  <si>
    <t>Vag./h</t>
  </si>
  <si>
    <t>min/vag</t>
  </si>
  <si>
    <t>Vag.</t>
  </si>
  <si>
    <t>h</t>
  </si>
  <si>
    <t>Q=</t>
  </si>
  <si>
    <t>Kcal./Nmc</t>
  </si>
  <si>
    <t>T=</t>
  </si>
  <si>
    <t>C°</t>
  </si>
  <si>
    <t>Nar=</t>
  </si>
  <si>
    <t>Buc.</t>
  </si>
  <si>
    <t>Ta=</t>
  </si>
  <si>
    <t>L=</t>
  </si>
  <si>
    <t xml:space="preserve">Latime </t>
  </si>
  <si>
    <t>.l=</t>
  </si>
  <si>
    <t>S=</t>
  </si>
  <si>
    <t>Se considera ca :</t>
  </si>
  <si>
    <t>Temperatura gazelor evacuate la cosul de fum este:</t>
  </si>
  <si>
    <t>Temperatura masei arse iesite din cuptor este:</t>
  </si>
  <si>
    <t>Temperatura medie a vagonetului iesit din cuptor este:</t>
  </si>
  <si>
    <t>Temperatura aerului cald recuperat:</t>
  </si>
  <si>
    <t>Nc=</t>
  </si>
  <si>
    <t>mc=</t>
  </si>
  <si>
    <t>Nv/24h=</t>
  </si>
  <si>
    <t>Vag./24h</t>
  </si>
  <si>
    <t xml:space="preserve">           Nr. caramizi iesite din cuptor</t>
  </si>
  <si>
    <t xml:space="preserve">           Vagoane iesite din cuptor</t>
  </si>
  <si>
    <t xml:space="preserve">           Vagoane in cuptor</t>
  </si>
  <si>
    <t xml:space="preserve">           Greutate caramida arsa</t>
  </si>
  <si>
    <t>Kg</t>
  </si>
  <si>
    <t>buc./vag.</t>
  </si>
  <si>
    <t>Nc/24h=</t>
  </si>
  <si>
    <t>buc/24h</t>
  </si>
  <si>
    <r>
      <t xml:space="preserve">  </t>
    </r>
    <r>
      <rPr>
        <sz val="12"/>
        <rFont val="Arial"/>
        <family val="2"/>
      </rPr>
      <t>Lungime</t>
    </r>
  </si>
  <si>
    <r>
      <t xml:space="preserve">Temperatura medie a vagonetului este: </t>
    </r>
    <r>
      <rPr>
        <b/>
        <sz val="12"/>
        <rFont val="Arial"/>
        <family val="2"/>
      </rPr>
      <t>(T-100)/lnT/100</t>
    </r>
  </si>
  <si>
    <t xml:space="preserve">Capacitate cuptor    </t>
  </si>
  <si>
    <t>Incarcatura utila pe vagonet</t>
  </si>
  <si>
    <t>Regim impingere in cuptor</t>
  </si>
  <si>
    <r>
      <t xml:space="preserve">           </t>
    </r>
    <r>
      <rPr>
        <sz val="12"/>
        <rFont val="Arial"/>
        <family val="2"/>
      </rPr>
      <t>Curba ardere cuptor</t>
    </r>
  </si>
  <si>
    <r>
      <t>Combustibil utilizat  CH</t>
    </r>
    <r>
      <rPr>
        <sz val="10"/>
        <rFont val="Arial"/>
        <family val="2"/>
      </rPr>
      <t>4(metan)</t>
    </r>
  </si>
  <si>
    <t>Temperatura de lucru</t>
  </si>
  <si>
    <t>Numar arzatoare</t>
  </si>
  <si>
    <t>Temperatura aer combustie</t>
  </si>
  <si>
    <t>Dimensiuni vagonet</t>
  </si>
  <si>
    <r>
      <t xml:space="preserve">            </t>
    </r>
    <r>
      <rPr>
        <sz val="12"/>
        <rFont val="Arial"/>
        <family val="2"/>
      </rPr>
      <t>Nr. caramizi pe vagonet</t>
    </r>
  </si>
  <si>
    <t xml:space="preserve">Dimensiuni utile cuptor    </t>
  </si>
  <si>
    <t>Inaltime</t>
  </si>
  <si>
    <t>Hu=</t>
  </si>
  <si>
    <t xml:space="preserve">Dimensiuni exrerioare cuptor    </t>
  </si>
  <si>
    <t>Lungime</t>
  </si>
  <si>
    <t>lu=</t>
  </si>
  <si>
    <t>l=</t>
  </si>
  <si>
    <t>H=</t>
  </si>
  <si>
    <t>Inaltime (cuptor+tubulatura)</t>
  </si>
  <si>
    <t>m</t>
  </si>
  <si>
    <r>
      <t xml:space="preserve"> </t>
    </r>
    <r>
      <rPr>
        <sz val="12"/>
        <rFont val="Arial"/>
        <family val="2"/>
      </rPr>
      <t>Grosime refractar</t>
    </r>
  </si>
  <si>
    <t xml:space="preserve">   USCATOR TUNEL</t>
  </si>
  <si>
    <r>
      <t>t/</t>
    </r>
    <r>
      <rPr>
        <sz val="11"/>
        <rFont val="Arial"/>
        <family val="0"/>
      </rPr>
      <t>vag</t>
    </r>
  </si>
  <si>
    <t>17-17.5</t>
  </si>
  <si>
    <t>DOCUMENTATIE TEHNICA</t>
  </si>
  <si>
    <t>DESCRIEREA OPERATIILOR TEHNOLOGICE IN PRODUCEREA CARAMIZILOR CU GOLURI</t>
  </si>
  <si>
    <t>MATERIA PRIMA- amestec de argila si agregate minerale de rau (nisip)</t>
  </si>
  <si>
    <t>CUPRINS</t>
  </si>
  <si>
    <t>A.  OPERATII TEHNOLOGICE SI PARAMETRI  IN FLUXUL DE PRODUCTIE</t>
  </si>
  <si>
    <t xml:space="preserve">PAG. </t>
  </si>
  <si>
    <t xml:space="preserve">B.  BILANT DE MATERIALE PE FLUXUL TEHNOLOGIC  </t>
  </si>
  <si>
    <t>C.  CAPACITATILE DE PRODUCTIE PE UTILAJE PRINCIPALE</t>
  </si>
  <si>
    <t xml:space="preserve">D.   LISTA CU UTILAJELE DIN FLUXUL TEHNOLOGIC </t>
  </si>
  <si>
    <t xml:space="preserve">E.   CALCULUL APROXIMATIV AL COSTURILOR DE PRODUCTIE </t>
  </si>
  <si>
    <r>
      <t>Intocmit de :</t>
    </r>
    <r>
      <rPr>
        <sz val="12"/>
        <rFont val="Arial"/>
        <family val="0"/>
      </rPr>
      <t xml:space="preserve"> s.c. FIAMMAPROGET s.r.l. prin ing. S.I.M.O. Barna Alexandru</t>
    </r>
  </si>
  <si>
    <t xml:space="preserve">Beneficiar: </t>
  </si>
  <si>
    <t>950-980</t>
  </si>
  <si>
    <t>80-85</t>
  </si>
  <si>
    <t>35 -40</t>
  </si>
  <si>
    <t>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</si>
</sst>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hh:mm:ss\ AM/PM"/>
    <numFmt numFmtId="173" formatCode="0.0"/>
    <numFmt numFmtId="174" formatCode="0.000"/>
    <numFmt numFmtId="175" formatCode="0.0000"/>
    <numFmt numFmtId="176" formatCode="0.0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"/>
    <numFmt numFmtId="190" formatCode="0.000000"/>
  </numFmts>
  <fonts count="1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MS Sans Serif"/>
      <family val="0"/>
    </font>
    <font>
      <sz val="10"/>
      <name val="MS Sans Serif"/>
      <family val="2"/>
    </font>
    <font>
      <sz val="11"/>
      <name val="Tahoma"/>
      <family val="0"/>
    </font>
    <font>
      <sz val="11"/>
      <name val="MS Sans Serif"/>
      <family val="0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0" fillId="0" borderId="2" xfId="0" applyBorder="1" applyAlignment="1" applyProtection="1">
      <alignment/>
      <protection locked="0"/>
    </xf>
    <xf numFmtId="0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73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73" fontId="7" fillId="5" borderId="0" xfId="0" applyNumberFormat="1" applyFont="1" applyFill="1" applyAlignment="1">
      <alignment horizontal="left"/>
    </xf>
    <xf numFmtId="1" fontId="12" fillId="5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173" fontId="1" fillId="0" borderId="2" xfId="0" applyNumberFormat="1" applyFont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73" fontId="1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1" fillId="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186"/>
  <sheetViews>
    <sheetView tabSelected="1" workbookViewId="0" topLeftCell="A19">
      <selection activeCell="L192" sqref="L192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6" max="6" width="11.140625" style="0" customWidth="1"/>
    <col min="8" max="8" width="9.00390625" style="0" customWidth="1"/>
    <col min="9" max="9" width="10.57421875" style="0" customWidth="1"/>
    <col min="10" max="10" width="9.57421875" style="0" customWidth="1"/>
    <col min="12" max="12" width="9.57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pans="2:9" s="1" customFormat="1" ht="20.25">
      <c r="B11" s="91" t="s">
        <v>152</v>
      </c>
      <c r="C11" s="92"/>
      <c r="D11" s="92"/>
      <c r="E11" s="92"/>
      <c r="F11" s="92"/>
      <c r="G11" s="92"/>
      <c r="H11" s="92"/>
      <c r="I11" s="92"/>
    </row>
    <row r="12" s="1" customFormat="1" ht="15"/>
    <row r="13" s="1" customFormat="1" ht="15"/>
    <row r="14" spans="1:11" s="1" customFormat="1" ht="15">
      <c r="A14" s="89" t="s">
        <v>153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 s="1" customFormat="1" ht="15">
      <c r="B15" s="89" t="s">
        <v>154</v>
      </c>
      <c r="C15" s="89"/>
      <c r="D15" s="89"/>
      <c r="E15" s="87"/>
      <c r="F15" s="87"/>
      <c r="G15" s="87"/>
      <c r="H15" s="87"/>
      <c r="I15" s="87"/>
      <c r="J15" s="87"/>
      <c r="K15" s="87"/>
    </row>
    <row r="16" s="1" customFormat="1" ht="15"/>
    <row r="17" s="1" customFormat="1" ht="15"/>
    <row r="18" spans="1:9" s="1" customFormat="1" ht="15.75">
      <c r="A18" s="88" t="s">
        <v>163</v>
      </c>
      <c r="B18" s="88"/>
      <c r="C18" s="88"/>
      <c r="D18" s="93"/>
      <c r="E18" s="93"/>
      <c r="F18" s="87"/>
      <c r="G18" s="87"/>
      <c r="H18" s="87"/>
      <c r="I18" s="87"/>
    </row>
    <row r="19" spans="1:10" s="1" customFormat="1" ht="15.75">
      <c r="A19" s="88" t="s">
        <v>162</v>
      </c>
      <c r="B19" s="89"/>
      <c r="C19" s="89"/>
      <c r="D19" s="87"/>
      <c r="E19" s="87"/>
      <c r="F19" s="87"/>
      <c r="G19" s="87"/>
      <c r="H19" s="87"/>
      <c r="I19" s="87"/>
      <c r="J19" s="87"/>
    </row>
    <row r="20" s="1" customFormat="1" ht="15"/>
    <row r="21" s="1" customFormat="1" ht="15"/>
    <row r="22" spans="1:11" s="1" customFormat="1" ht="15.75">
      <c r="A22" s="90" t="s">
        <v>155</v>
      </c>
      <c r="B22" s="90"/>
      <c r="C22" s="90"/>
      <c r="D22" s="90"/>
      <c r="K22" s="82" t="s">
        <v>157</v>
      </c>
    </row>
    <row r="23" spans="1:11" s="1" customFormat="1" ht="16.5">
      <c r="A23" s="86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1">
        <v>2</v>
      </c>
    </row>
    <row r="24" spans="1:11" s="1" customFormat="1" ht="16.5">
      <c r="A24" s="86" t="s">
        <v>158</v>
      </c>
      <c r="B24" s="86"/>
      <c r="C24" s="86"/>
      <c r="D24" s="86"/>
      <c r="E24" s="86"/>
      <c r="F24" s="86"/>
      <c r="G24" s="86"/>
      <c r="H24" s="86"/>
      <c r="I24" s="86"/>
      <c r="J24" s="86"/>
      <c r="K24" s="81">
        <v>3</v>
      </c>
    </row>
    <row r="25" spans="1:11" s="1" customFormat="1" ht="16.5">
      <c r="A25" s="86" t="s">
        <v>159</v>
      </c>
      <c r="B25" s="86"/>
      <c r="C25" s="86"/>
      <c r="D25" s="86"/>
      <c r="E25" s="86"/>
      <c r="F25" s="86"/>
      <c r="G25" s="86"/>
      <c r="H25" s="86"/>
      <c r="I25" s="86"/>
      <c r="J25" s="86"/>
      <c r="K25" s="81">
        <v>4</v>
      </c>
    </row>
    <row r="26" spans="2:11" s="1" customFormat="1" ht="15.75">
      <c r="B26" s="88" t="s">
        <v>86</v>
      </c>
      <c r="C26" s="88"/>
      <c r="D26" s="88"/>
      <c r="E26" s="88"/>
      <c r="F26" s="88"/>
      <c r="K26" s="81">
        <v>5</v>
      </c>
    </row>
    <row r="27" spans="2:11" s="1" customFormat="1" ht="15.75">
      <c r="B27" s="88" t="s">
        <v>149</v>
      </c>
      <c r="C27" s="88"/>
      <c r="D27" s="88"/>
      <c r="E27" s="88"/>
      <c r="F27" s="88"/>
      <c r="K27" s="81">
        <v>7</v>
      </c>
    </row>
    <row r="28" spans="1:11" s="1" customFormat="1" ht="16.5">
      <c r="A28" s="86" t="s">
        <v>160</v>
      </c>
      <c r="B28" s="86"/>
      <c r="C28" s="86"/>
      <c r="D28" s="86"/>
      <c r="E28" s="86"/>
      <c r="F28" s="86"/>
      <c r="G28" s="86"/>
      <c r="H28" s="86"/>
      <c r="I28" s="86"/>
      <c r="J28" s="86"/>
      <c r="K28" s="81">
        <v>12</v>
      </c>
    </row>
    <row r="29" spans="1:11" s="1" customFormat="1" ht="16.5">
      <c r="A29" s="86" t="s">
        <v>161</v>
      </c>
      <c r="B29" s="87"/>
      <c r="C29" s="87"/>
      <c r="D29" s="87"/>
      <c r="E29" s="87"/>
      <c r="F29" s="87"/>
      <c r="G29" s="87"/>
      <c r="H29" s="87"/>
      <c r="I29" s="87"/>
      <c r="J29" s="87"/>
      <c r="K29" s="81">
        <v>20</v>
      </c>
    </row>
    <row r="30" spans="1:11" s="1" customFormat="1" ht="16.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1"/>
    </row>
    <row r="31" s="1" customFormat="1" ht="15">
      <c r="K31" s="80"/>
    </row>
    <row r="32" s="1" customFormat="1" ht="15">
      <c r="K32" s="80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pans="2:8" s="1" customFormat="1" ht="18">
      <c r="B53" s="108" t="s">
        <v>0</v>
      </c>
      <c r="C53" s="108"/>
      <c r="D53" s="108"/>
      <c r="E53" s="108"/>
      <c r="F53" s="108"/>
      <c r="G53" s="108"/>
      <c r="H53" s="108"/>
    </row>
    <row r="54" s="1" customFormat="1" ht="15"/>
    <row r="55" spans="2:11" s="1" customFormat="1" ht="16.5">
      <c r="B55" s="86" t="s">
        <v>84</v>
      </c>
      <c r="C55" s="86"/>
      <c r="D55" s="86"/>
      <c r="E55" s="86"/>
      <c r="F55" s="86"/>
      <c r="G55" s="86"/>
      <c r="H55" s="86"/>
      <c r="I55" s="86"/>
      <c r="J55" s="86"/>
      <c r="K55" s="86"/>
    </row>
    <row r="56" spans="2:11" s="1" customFormat="1" ht="15">
      <c r="B56" s="3">
        <v>1</v>
      </c>
      <c r="C56" s="89" t="s">
        <v>1</v>
      </c>
      <c r="D56" s="89"/>
      <c r="E56" s="89"/>
      <c r="F56" s="89"/>
      <c r="G56" s="89"/>
      <c r="H56" s="89"/>
      <c r="I56" s="89"/>
      <c r="J56" s="2"/>
      <c r="K56" s="2"/>
    </row>
    <row r="57" spans="2:9" s="1" customFormat="1" ht="15">
      <c r="B57" s="3">
        <v>2</v>
      </c>
      <c r="C57" s="89" t="s">
        <v>2</v>
      </c>
      <c r="D57" s="89"/>
      <c r="E57" s="89"/>
      <c r="F57" s="89"/>
      <c r="G57" s="89"/>
      <c r="H57" s="89"/>
      <c r="I57" s="89"/>
    </row>
    <row r="58" spans="2:9" s="1" customFormat="1" ht="15">
      <c r="B58" s="3">
        <v>3</v>
      </c>
      <c r="C58" s="89" t="s">
        <v>3</v>
      </c>
      <c r="D58" s="89"/>
      <c r="E58" s="89"/>
      <c r="F58" s="89"/>
      <c r="G58" s="89"/>
      <c r="H58" s="89"/>
      <c r="I58" s="89"/>
    </row>
    <row r="59" spans="2:9" s="1" customFormat="1" ht="15">
      <c r="B59" s="3">
        <v>4</v>
      </c>
      <c r="C59" s="89" t="s">
        <v>39</v>
      </c>
      <c r="D59" s="89"/>
      <c r="E59" s="89"/>
      <c r="F59" s="89"/>
      <c r="G59" s="89"/>
      <c r="H59" s="89"/>
      <c r="I59" s="89"/>
    </row>
    <row r="60" spans="2:9" s="1" customFormat="1" ht="15">
      <c r="B60" s="3">
        <v>5</v>
      </c>
      <c r="C60" s="89" t="s">
        <v>4</v>
      </c>
      <c r="D60" s="89"/>
      <c r="E60" s="89"/>
      <c r="F60" s="89"/>
      <c r="G60" s="89"/>
      <c r="H60" s="89"/>
      <c r="I60" s="89"/>
    </row>
    <row r="61" spans="2:9" s="1" customFormat="1" ht="15">
      <c r="B61" s="3">
        <v>6</v>
      </c>
      <c r="C61" s="89" t="s">
        <v>5</v>
      </c>
      <c r="D61" s="89"/>
      <c r="E61" s="89"/>
      <c r="F61" s="89"/>
      <c r="G61" s="89"/>
      <c r="H61" s="89"/>
      <c r="I61" s="89"/>
    </row>
    <row r="62" spans="2:9" s="1" customFormat="1" ht="15">
      <c r="B62" s="3">
        <v>7</v>
      </c>
      <c r="C62" s="89" t="s">
        <v>6</v>
      </c>
      <c r="D62" s="89"/>
      <c r="E62" s="89"/>
      <c r="F62" s="89"/>
      <c r="G62" s="89"/>
      <c r="H62" s="89"/>
      <c r="I62" s="89"/>
    </row>
    <row r="63" spans="2:9" s="1" customFormat="1" ht="15">
      <c r="B63" s="3">
        <v>8</v>
      </c>
      <c r="C63" s="89" t="s">
        <v>7</v>
      </c>
      <c r="D63" s="89"/>
      <c r="E63" s="89"/>
      <c r="F63" s="89"/>
      <c r="G63" s="89"/>
      <c r="H63" s="89"/>
      <c r="I63" s="89"/>
    </row>
    <row r="64" spans="2:9" s="1" customFormat="1" ht="15">
      <c r="B64" s="3">
        <v>9</v>
      </c>
      <c r="C64" s="89" t="s">
        <v>8</v>
      </c>
      <c r="D64" s="89"/>
      <c r="E64" s="89"/>
      <c r="F64" s="89"/>
      <c r="G64" s="89"/>
      <c r="H64" s="89"/>
      <c r="I64" s="89"/>
    </row>
    <row r="65" s="1" customFormat="1" ht="15">
      <c r="B65" s="3"/>
    </row>
    <row r="66" spans="1:11" s="1" customFormat="1" ht="15">
      <c r="A66" s="89" t="s">
        <v>40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s="1" customFormat="1" ht="15">
      <c r="A67" s="89" t="s">
        <v>9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s="1" customFormat="1" ht="15">
      <c r="A68" s="89" t="s">
        <v>10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="1" customFormat="1" ht="15"/>
    <row r="70" spans="2:7" s="1" customFormat="1" ht="15">
      <c r="B70" s="112" t="s">
        <v>11</v>
      </c>
      <c r="C70" s="112"/>
      <c r="D70" s="94"/>
      <c r="E70" s="94"/>
      <c r="F70" s="7" t="s">
        <v>12</v>
      </c>
      <c r="G70" s="7" t="s">
        <v>13</v>
      </c>
    </row>
    <row r="71" spans="2:7" s="1" customFormat="1" ht="15">
      <c r="B71" s="112" t="s">
        <v>14</v>
      </c>
      <c r="C71" s="112"/>
      <c r="D71" s="94"/>
      <c r="E71" s="94"/>
      <c r="F71" s="8">
        <v>17.5</v>
      </c>
      <c r="G71" s="8" t="s">
        <v>15</v>
      </c>
    </row>
    <row r="72" spans="2:7" s="1" customFormat="1" ht="15">
      <c r="B72" s="112" t="s">
        <v>16</v>
      </c>
      <c r="C72" s="112"/>
      <c r="D72" s="94"/>
      <c r="E72" s="94"/>
      <c r="F72" s="8">
        <v>16.5</v>
      </c>
      <c r="G72" s="8" t="s">
        <v>15</v>
      </c>
    </row>
    <row r="73" spans="2:7" s="1" customFormat="1" ht="15">
      <c r="B73" s="112" t="s">
        <v>17</v>
      </c>
      <c r="C73" s="112"/>
      <c r="D73" s="94"/>
      <c r="E73" s="94"/>
      <c r="F73" s="8">
        <v>2</v>
      </c>
      <c r="G73" s="8" t="s">
        <v>15</v>
      </c>
    </row>
    <row r="74" spans="2:7" s="1" customFormat="1" ht="15">
      <c r="B74" s="112" t="s">
        <v>18</v>
      </c>
      <c r="C74" s="112"/>
      <c r="D74" s="94"/>
      <c r="E74" s="94"/>
      <c r="F74" s="9" t="s">
        <v>19</v>
      </c>
      <c r="G74" s="8"/>
    </row>
    <row r="75" spans="2:7" s="1" customFormat="1" ht="15">
      <c r="B75" s="112" t="s">
        <v>41</v>
      </c>
      <c r="C75" s="112"/>
      <c r="D75" s="94"/>
      <c r="E75" s="94"/>
      <c r="F75" s="8">
        <v>13</v>
      </c>
      <c r="G75" s="8" t="s">
        <v>15</v>
      </c>
    </row>
    <row r="76" spans="2:7" s="1" customFormat="1" ht="15">
      <c r="B76" s="5"/>
      <c r="C76" s="5"/>
      <c r="D76" s="13"/>
      <c r="E76" s="13"/>
      <c r="F76" s="6"/>
      <c r="G76" s="6"/>
    </row>
    <row r="77" spans="2:7" s="1" customFormat="1" ht="15">
      <c r="B77" s="5"/>
      <c r="C77" s="5"/>
      <c r="D77" s="13"/>
      <c r="E77" s="13"/>
      <c r="F77" s="6"/>
      <c r="G77" s="6"/>
    </row>
    <row r="78" spans="2:7" s="1" customFormat="1" ht="15">
      <c r="B78" s="107" t="s">
        <v>53</v>
      </c>
      <c r="C78" s="84"/>
      <c r="D78" s="84"/>
      <c r="E78" s="84"/>
      <c r="F78" s="6"/>
      <c r="G78" s="6"/>
    </row>
    <row r="79" spans="2:8" s="1" customFormat="1" ht="15.75">
      <c r="B79" s="115" t="s">
        <v>50</v>
      </c>
      <c r="C79" s="116"/>
      <c r="D79" s="116"/>
      <c r="E79" s="15" t="s">
        <v>42</v>
      </c>
      <c r="F79" s="16" t="s">
        <v>15</v>
      </c>
      <c r="G79" s="17"/>
      <c r="H79" s="17"/>
    </row>
    <row r="80" spans="2:8" s="1" customFormat="1" ht="15.75">
      <c r="B80" s="110" t="s">
        <v>51</v>
      </c>
      <c r="C80" s="111"/>
      <c r="D80" s="111"/>
      <c r="E80" s="15">
        <v>220.5</v>
      </c>
      <c r="F80" s="16" t="s">
        <v>43</v>
      </c>
      <c r="G80" s="17"/>
      <c r="H80" s="17"/>
    </row>
    <row r="81" spans="2:8" s="1" customFormat="1" ht="15.75">
      <c r="B81" s="14"/>
      <c r="C81" s="14"/>
      <c r="D81" s="14"/>
      <c r="E81" s="15"/>
      <c r="F81" s="16"/>
      <c r="G81" s="17"/>
      <c r="H81" s="17"/>
    </row>
    <row r="82" spans="2:8" s="1" customFormat="1" ht="15">
      <c r="B82" s="110" t="s">
        <v>52</v>
      </c>
      <c r="C82" s="111"/>
      <c r="D82" s="111"/>
      <c r="E82" s="111"/>
      <c r="F82" s="111"/>
      <c r="G82" s="111"/>
      <c r="H82" s="111"/>
    </row>
    <row r="83" spans="2:8" s="1" customFormat="1" ht="15">
      <c r="B83" s="109" t="s">
        <v>44</v>
      </c>
      <c r="C83" s="109"/>
      <c r="D83" s="4">
        <v>6</v>
      </c>
      <c r="E83" s="4">
        <v>20</v>
      </c>
      <c r="F83" s="4">
        <v>26</v>
      </c>
      <c r="G83" s="4">
        <v>32</v>
      </c>
      <c r="H83" s="4" t="s">
        <v>45</v>
      </c>
    </row>
    <row r="84" spans="2:8" s="1" customFormat="1" ht="15">
      <c r="B84" s="109" t="s">
        <v>46</v>
      </c>
      <c r="C84" s="109"/>
      <c r="D84" s="4">
        <v>6.8</v>
      </c>
      <c r="E84" s="4">
        <v>12</v>
      </c>
      <c r="F84" s="4">
        <v>14</v>
      </c>
      <c r="G84" s="4">
        <v>15.4</v>
      </c>
      <c r="H84" s="4">
        <v>17.8</v>
      </c>
    </row>
    <row r="85" spans="2:8" s="1" customFormat="1" ht="15">
      <c r="B85" s="109" t="s">
        <v>47</v>
      </c>
      <c r="C85" s="109"/>
      <c r="D85" s="4">
        <v>3.5</v>
      </c>
      <c r="E85" s="4">
        <v>8</v>
      </c>
      <c r="F85" s="18">
        <v>9</v>
      </c>
      <c r="G85" s="4">
        <v>9</v>
      </c>
      <c r="H85" s="4">
        <v>9</v>
      </c>
    </row>
    <row r="86" spans="2:8" s="1" customFormat="1" ht="15">
      <c r="B86" s="109" t="s">
        <v>48</v>
      </c>
      <c r="C86" s="109"/>
      <c r="D86" s="4">
        <v>40</v>
      </c>
      <c r="E86" s="4">
        <v>40</v>
      </c>
      <c r="F86" s="4">
        <v>40</v>
      </c>
      <c r="G86" s="4">
        <v>40</v>
      </c>
      <c r="H86" s="4">
        <v>70</v>
      </c>
    </row>
    <row r="87" spans="2:8" s="1" customFormat="1" ht="15">
      <c r="B87" s="19"/>
      <c r="C87" s="19"/>
      <c r="D87" s="19"/>
      <c r="E87"/>
      <c r="F87" s="19"/>
      <c r="G87" s="19"/>
      <c r="H87" s="19"/>
    </row>
    <row r="88" spans="2:8" s="1" customFormat="1" ht="15">
      <c r="B88" s="6"/>
      <c r="C88" s="110" t="s">
        <v>47</v>
      </c>
      <c r="D88" s="110"/>
      <c r="E88" s="110"/>
      <c r="F88" s="20">
        <v>9</v>
      </c>
      <c r="G88" s="6"/>
      <c r="H88" s="6"/>
    </row>
    <row r="89" spans="2:8" s="1" customFormat="1" ht="15">
      <c r="B89" s="17"/>
      <c r="C89" s="110" t="s">
        <v>49</v>
      </c>
      <c r="D89" s="110"/>
      <c r="E89" s="110"/>
      <c r="F89" s="21">
        <f>H84-E84</f>
        <v>5.800000000000001</v>
      </c>
      <c r="G89" s="17"/>
      <c r="H89" s="17"/>
    </row>
    <row r="90" spans="2:8" s="1" customFormat="1" ht="15">
      <c r="B90" s="17"/>
      <c r="C90" s="16"/>
      <c r="D90" s="16"/>
      <c r="E90" s="16"/>
      <c r="F90" s="25"/>
      <c r="G90" s="17"/>
      <c r="H90" s="17"/>
    </row>
    <row r="91" spans="2:7" s="1" customFormat="1" ht="15">
      <c r="B91" s="5"/>
      <c r="C91" s="5"/>
      <c r="D91" s="13"/>
      <c r="E91" s="13"/>
      <c r="F91" s="6"/>
      <c r="G91" s="6"/>
    </row>
    <row r="92" spans="2:9" s="1" customFormat="1" ht="15">
      <c r="B92" s="111" t="s">
        <v>58</v>
      </c>
      <c r="C92" s="111"/>
      <c r="D92" s="111"/>
      <c r="E92" s="111"/>
      <c r="F92" s="111"/>
      <c r="G92" s="111"/>
      <c r="H92" s="111"/>
      <c r="I92"/>
    </row>
    <row r="93" spans="2:9" s="1" customFormat="1" ht="15">
      <c r="B93"/>
      <c r="C93"/>
      <c r="D93"/>
      <c r="E93"/>
      <c r="F93"/>
      <c r="G93"/>
      <c r="H93"/>
      <c r="I93"/>
    </row>
    <row r="94" spans="2:10" s="1" customFormat="1" ht="15">
      <c r="B94" s="117" t="s">
        <v>54</v>
      </c>
      <c r="C94" s="118"/>
      <c r="D94" s="119"/>
      <c r="E94" s="4" t="s">
        <v>55</v>
      </c>
      <c r="F94" s="4">
        <v>0.6</v>
      </c>
      <c r="G94" s="4">
        <v>0.2</v>
      </c>
      <c r="H94" s="4">
        <v>0.09</v>
      </c>
      <c r="I94" s="4">
        <v>0.063</v>
      </c>
      <c r="J94" s="4" t="s">
        <v>56</v>
      </c>
    </row>
    <row r="95" spans="2:10" s="1" customFormat="1" ht="15">
      <c r="B95" s="117" t="s">
        <v>57</v>
      </c>
      <c r="C95" s="118"/>
      <c r="D95" s="119"/>
      <c r="E95" s="22">
        <v>4</v>
      </c>
      <c r="F95" s="23">
        <v>40.4</v>
      </c>
      <c r="G95" s="23">
        <v>53.31</v>
      </c>
      <c r="H95" s="4">
        <v>0.08</v>
      </c>
      <c r="I95" s="4">
        <v>0.16</v>
      </c>
      <c r="J95" s="4">
        <f>100-E95-F95-G95-H95-I95</f>
        <v>2.049999999999999</v>
      </c>
    </row>
    <row r="96" spans="2:10" s="1" customFormat="1" ht="15">
      <c r="B96" s="24"/>
      <c r="C96" s="24"/>
      <c r="D96" s="13"/>
      <c r="E96" s="26"/>
      <c r="F96" s="26"/>
      <c r="G96" s="26"/>
      <c r="H96" s="6"/>
      <c r="I96" s="6"/>
      <c r="J96" s="6"/>
    </row>
    <row r="97" spans="2:7" s="1" customFormat="1" ht="15">
      <c r="B97" s="5"/>
      <c r="C97" s="5"/>
      <c r="D97" s="13"/>
      <c r="E97" s="13"/>
      <c r="F97" s="6"/>
      <c r="G97" s="6"/>
    </row>
    <row r="98" spans="2:8" s="1" customFormat="1" ht="15.75">
      <c r="B98" s="120" t="s">
        <v>59</v>
      </c>
      <c r="C98" s="120"/>
      <c r="D98" s="120"/>
      <c r="E98" s="120"/>
      <c r="F98" s="6"/>
      <c r="G98" s="6"/>
      <c r="H98" s="6"/>
    </row>
    <row r="99" spans="2:8" s="1" customFormat="1" ht="15.75">
      <c r="B99" s="110" t="s">
        <v>60</v>
      </c>
      <c r="C99" s="111"/>
      <c r="D99" s="111"/>
      <c r="E99" s="15">
        <v>204.3</v>
      </c>
      <c r="F99" s="16" t="s">
        <v>43</v>
      </c>
      <c r="G99" s="17"/>
      <c r="H99" s="17"/>
    </row>
    <row r="100" spans="2:8" s="1" customFormat="1" ht="15">
      <c r="B100" s="17"/>
      <c r="C100" s="17"/>
      <c r="D100" s="17"/>
      <c r="E100"/>
      <c r="F100" s="17"/>
      <c r="G100" s="17"/>
      <c r="H100" s="17"/>
    </row>
    <row r="101" spans="2:8" s="1" customFormat="1" ht="15">
      <c r="B101" s="110" t="s">
        <v>61</v>
      </c>
      <c r="C101" s="111"/>
      <c r="D101" s="111"/>
      <c r="E101" s="111"/>
      <c r="F101" s="111"/>
      <c r="G101" s="111"/>
      <c r="H101" s="111"/>
    </row>
    <row r="102" spans="2:8" s="1" customFormat="1" ht="15">
      <c r="B102" s="109" t="s">
        <v>44</v>
      </c>
      <c r="C102" s="109"/>
      <c r="D102" s="4">
        <v>6</v>
      </c>
      <c r="E102" s="4">
        <v>20</v>
      </c>
      <c r="F102" s="4">
        <v>26</v>
      </c>
      <c r="G102" s="4">
        <v>32</v>
      </c>
      <c r="H102" s="4" t="s">
        <v>45</v>
      </c>
    </row>
    <row r="103" spans="2:8" s="1" customFormat="1" ht="15">
      <c r="B103" s="109" t="s">
        <v>46</v>
      </c>
      <c r="C103" s="109"/>
      <c r="D103" s="4">
        <v>3.5</v>
      </c>
      <c r="E103" s="4">
        <v>7</v>
      </c>
      <c r="F103" s="4">
        <v>8.9</v>
      </c>
      <c r="G103" s="4">
        <v>12.5</v>
      </c>
      <c r="H103" s="4">
        <v>17.5</v>
      </c>
    </row>
    <row r="104" spans="2:8" s="1" customFormat="1" ht="15">
      <c r="B104" s="109" t="s">
        <v>47</v>
      </c>
      <c r="C104" s="109"/>
      <c r="D104" s="4">
        <v>2.9</v>
      </c>
      <c r="E104" s="4">
        <v>4.5</v>
      </c>
      <c r="F104" s="18">
        <v>5</v>
      </c>
      <c r="G104" s="4">
        <v>5.2</v>
      </c>
      <c r="H104" s="4">
        <v>5.2</v>
      </c>
    </row>
    <row r="105" spans="2:8" s="1" customFormat="1" ht="15">
      <c r="B105" s="109" t="s">
        <v>48</v>
      </c>
      <c r="C105" s="109"/>
      <c r="D105" s="4">
        <v>40</v>
      </c>
      <c r="E105" s="4">
        <v>40</v>
      </c>
      <c r="F105" s="4">
        <v>40</v>
      </c>
      <c r="G105" s="4">
        <v>40</v>
      </c>
      <c r="H105" s="4">
        <v>70</v>
      </c>
    </row>
    <row r="106" spans="2:8" s="1" customFormat="1" ht="15">
      <c r="B106" s="19"/>
      <c r="C106" s="19"/>
      <c r="D106" s="19"/>
      <c r="E106"/>
      <c r="F106" s="19"/>
      <c r="G106" s="19"/>
      <c r="H106" s="19"/>
    </row>
    <row r="107" spans="2:8" s="1" customFormat="1" ht="15">
      <c r="B107" s="6"/>
      <c r="C107" s="110" t="s">
        <v>47</v>
      </c>
      <c r="D107" s="110"/>
      <c r="E107" s="110"/>
      <c r="F107" s="20">
        <f>G104</f>
        <v>5.2</v>
      </c>
      <c r="G107" s="6"/>
      <c r="H107" s="6"/>
    </row>
    <row r="108" spans="2:8" s="1" customFormat="1" ht="15">
      <c r="B108" s="17"/>
      <c r="C108" s="110" t="s">
        <v>49</v>
      </c>
      <c r="D108" s="110"/>
      <c r="E108" s="110"/>
      <c r="F108" s="21">
        <f>H103-F103</f>
        <v>8.6</v>
      </c>
      <c r="G108" s="17"/>
      <c r="H108" s="17"/>
    </row>
    <row r="109" spans="2:8" s="1" customFormat="1" ht="15">
      <c r="B109" s="17"/>
      <c r="C109" s="16"/>
      <c r="D109" s="16"/>
      <c r="E109" s="16"/>
      <c r="F109" s="25"/>
      <c r="G109" s="17"/>
      <c r="H109" s="17"/>
    </row>
    <row r="110" spans="2:6" s="1" customFormat="1" ht="15">
      <c r="B110"/>
      <c r="C110"/>
      <c r="D110"/>
      <c r="E110"/>
      <c r="F110"/>
    </row>
    <row r="111" spans="2:8" s="1" customFormat="1" ht="15">
      <c r="B111" s="114" t="s">
        <v>38</v>
      </c>
      <c r="C111" s="114"/>
      <c r="D111" s="83"/>
      <c r="E111" s="83"/>
      <c r="F111" s="83"/>
      <c r="G111" s="7" t="s">
        <v>12</v>
      </c>
      <c r="H111" s="7" t="s">
        <v>13</v>
      </c>
    </row>
    <row r="112" spans="2:8" s="1" customFormat="1" ht="15">
      <c r="B112" s="113" t="s">
        <v>20</v>
      </c>
      <c r="C112" s="85"/>
      <c r="D112" s="85"/>
      <c r="E112" s="112" t="s">
        <v>21</v>
      </c>
      <c r="F112" s="94"/>
      <c r="G112" s="8" t="s">
        <v>22</v>
      </c>
      <c r="H112" s="8" t="s">
        <v>15</v>
      </c>
    </row>
    <row r="113" spans="2:8" s="1" customFormat="1" ht="15">
      <c r="B113" s="85"/>
      <c r="C113" s="85"/>
      <c r="D113" s="85"/>
      <c r="E113" s="112" t="s">
        <v>23</v>
      </c>
      <c r="F113" s="94"/>
      <c r="G113" s="8" t="s">
        <v>166</v>
      </c>
      <c r="H113" s="8" t="s">
        <v>15</v>
      </c>
    </row>
    <row r="114" spans="2:8" s="1" customFormat="1" ht="15">
      <c r="B114" s="85"/>
      <c r="C114" s="85"/>
      <c r="D114" s="85"/>
      <c r="E114" s="112" t="s">
        <v>24</v>
      </c>
      <c r="F114" s="94"/>
      <c r="G114" s="8">
        <v>4</v>
      </c>
      <c r="H114" s="10"/>
    </row>
    <row r="115" spans="2:8" s="1" customFormat="1" ht="15">
      <c r="B115" s="114" t="s">
        <v>25</v>
      </c>
      <c r="C115" s="83"/>
      <c r="D115" s="83"/>
      <c r="E115" s="112" t="s">
        <v>24</v>
      </c>
      <c r="F115" s="94"/>
      <c r="G115" s="11">
        <v>2</v>
      </c>
      <c r="H115" s="8"/>
    </row>
    <row r="116" spans="2:8" s="1" customFormat="1" ht="18">
      <c r="B116" s="113" t="s">
        <v>26</v>
      </c>
      <c r="C116" s="85"/>
      <c r="D116" s="85"/>
      <c r="E116" s="112" t="s">
        <v>27</v>
      </c>
      <c r="F116" s="94"/>
      <c r="G116" s="12" t="s">
        <v>28</v>
      </c>
      <c r="H116" s="8" t="s">
        <v>29</v>
      </c>
    </row>
    <row r="117" spans="2:8" s="1" customFormat="1" ht="15">
      <c r="B117" s="85"/>
      <c r="C117" s="85"/>
      <c r="D117" s="85"/>
      <c r="E117" s="112" t="s">
        <v>30</v>
      </c>
      <c r="F117" s="94"/>
      <c r="G117" s="8" t="s">
        <v>31</v>
      </c>
      <c r="H117" s="8" t="s">
        <v>29</v>
      </c>
    </row>
    <row r="118" spans="2:8" s="1" customFormat="1" ht="15">
      <c r="B118" s="85"/>
      <c r="C118" s="85"/>
      <c r="D118" s="85"/>
      <c r="E118" s="112" t="s">
        <v>21</v>
      </c>
      <c r="F118" s="94"/>
      <c r="G118" s="8" t="s">
        <v>151</v>
      </c>
      <c r="H118" s="8" t="s">
        <v>15</v>
      </c>
    </row>
    <row r="119" spans="2:8" s="1" customFormat="1" ht="15">
      <c r="B119" s="113" t="s">
        <v>32</v>
      </c>
      <c r="C119" s="85"/>
      <c r="D119" s="85"/>
      <c r="E119" s="112" t="s">
        <v>33</v>
      </c>
      <c r="F119" s="94"/>
      <c r="G119" s="8" t="s">
        <v>165</v>
      </c>
      <c r="H119" s="8" t="s">
        <v>34</v>
      </c>
    </row>
    <row r="120" spans="2:8" s="1" customFormat="1" ht="15">
      <c r="B120" s="85"/>
      <c r="C120" s="85"/>
      <c r="D120" s="85"/>
      <c r="E120" s="112" t="s">
        <v>35</v>
      </c>
      <c r="F120" s="94"/>
      <c r="G120" s="8">
        <v>2</v>
      </c>
      <c r="H120" s="8" t="s">
        <v>15</v>
      </c>
    </row>
    <row r="121" spans="2:8" s="1" customFormat="1" ht="15">
      <c r="B121" s="114" t="s">
        <v>36</v>
      </c>
      <c r="C121" s="83"/>
      <c r="D121" s="83"/>
      <c r="E121" s="112" t="s">
        <v>37</v>
      </c>
      <c r="F121" s="94"/>
      <c r="G121" s="8" t="s">
        <v>164</v>
      </c>
      <c r="H121" s="8" t="s">
        <v>34</v>
      </c>
    </row>
    <row r="122" s="1" customFormat="1" ht="15"/>
    <row r="123" s="1" customFormat="1" ht="15"/>
    <row r="124" spans="2:11" s="1" customFormat="1" ht="16.5">
      <c r="B124" s="86" t="s">
        <v>83</v>
      </c>
      <c r="C124" s="86"/>
      <c r="D124" s="86"/>
      <c r="E124" s="86"/>
      <c r="F124" s="86"/>
      <c r="G124" s="86"/>
      <c r="H124" s="86"/>
      <c r="I124" s="86"/>
      <c r="J124" s="86"/>
      <c r="K124" s="86"/>
    </row>
    <row r="125" s="1" customFormat="1" ht="15.75" thickBot="1"/>
    <row r="126" spans="2:10" s="1" customFormat="1" ht="15">
      <c r="B126" s="95" t="s">
        <v>85</v>
      </c>
      <c r="C126" s="96"/>
      <c r="D126" s="96"/>
      <c r="E126" s="65"/>
      <c r="F126" s="66" t="s">
        <v>74</v>
      </c>
      <c r="G126" s="66" t="s">
        <v>75</v>
      </c>
      <c r="H126" s="66" t="s">
        <v>80</v>
      </c>
      <c r="I126" s="66" t="s">
        <v>80</v>
      </c>
      <c r="J126" s="67" t="s">
        <v>81</v>
      </c>
    </row>
    <row r="127" spans="2:10" s="1" customFormat="1" ht="16.5" thickBot="1">
      <c r="B127" s="97"/>
      <c r="C127" s="98"/>
      <c r="D127" s="98"/>
      <c r="E127" s="68"/>
      <c r="F127" s="69" t="s">
        <v>72</v>
      </c>
      <c r="G127" s="69" t="s">
        <v>72</v>
      </c>
      <c r="H127" s="69" t="s">
        <v>73</v>
      </c>
      <c r="I127" s="69" t="s">
        <v>72</v>
      </c>
      <c r="J127" s="70"/>
    </row>
    <row r="128" spans="2:10" s="1" customFormat="1" ht="15.75">
      <c r="B128" s="71" t="s">
        <v>62</v>
      </c>
      <c r="C128" s="65"/>
      <c r="D128" s="65"/>
      <c r="E128" s="65"/>
      <c r="F128" s="72">
        <f>((F133-I136)-($F$72/100*F133-$F$73/100*I136))/(2*(1-$F$75/100))</f>
        <v>629.7047684778729</v>
      </c>
      <c r="G128" s="72">
        <f>F128</f>
        <v>629.7047684778729</v>
      </c>
      <c r="H128" s="66"/>
      <c r="I128" s="66"/>
      <c r="J128" s="73">
        <f>F128/F139</f>
        <v>0.6297047684778729</v>
      </c>
    </row>
    <row r="129" spans="2:10" s="1" customFormat="1" ht="15.75">
      <c r="B129" s="74" t="s">
        <v>63</v>
      </c>
      <c r="C129" s="59"/>
      <c r="D129" s="59"/>
      <c r="E129" s="59"/>
      <c r="F129" s="60">
        <f>F128</f>
        <v>629.7047684778729</v>
      </c>
      <c r="G129" s="60">
        <f>F129</f>
        <v>629.7047684778729</v>
      </c>
      <c r="H129" s="8"/>
      <c r="I129" s="8"/>
      <c r="J129" s="75">
        <f>F129/F139</f>
        <v>0.6297047684778729</v>
      </c>
    </row>
    <row r="130" spans="2:10" s="1" customFormat="1" ht="15.75">
      <c r="B130" s="74" t="s">
        <v>64</v>
      </c>
      <c r="C130" s="59"/>
      <c r="D130" s="59"/>
      <c r="E130" s="59"/>
      <c r="F130" s="60">
        <f>I136</f>
        <v>22.904784809546754</v>
      </c>
      <c r="G130" s="60">
        <f>F130</f>
        <v>22.904784809546754</v>
      </c>
      <c r="H130" s="8"/>
      <c r="I130" s="60"/>
      <c r="J130" s="76">
        <f>F130/F139</f>
        <v>0.022904784809546753</v>
      </c>
    </row>
    <row r="131" spans="2:10" s="1" customFormat="1" ht="15.75">
      <c r="B131" s="100" t="s">
        <v>65</v>
      </c>
      <c r="C131" s="101"/>
      <c r="D131" s="102"/>
      <c r="E131" s="59"/>
      <c r="F131" s="61">
        <f>G132-F130-F128-F129</f>
        <v>56.76709891118003</v>
      </c>
      <c r="G131" s="61">
        <f>F131</f>
        <v>56.76709891118003</v>
      </c>
      <c r="H131" s="8"/>
      <c r="I131" s="8"/>
      <c r="J131" s="76">
        <f>F131/F139</f>
        <v>0.05676709891118003</v>
      </c>
    </row>
    <row r="132" spans="2:10" s="1" customFormat="1" ht="15.75">
      <c r="B132" s="74" t="s">
        <v>66</v>
      </c>
      <c r="C132" s="59"/>
      <c r="D132" s="59"/>
      <c r="E132" s="59"/>
      <c r="F132" s="60">
        <f>F128+F129+F130+F131</f>
        <v>1339.0814206764726</v>
      </c>
      <c r="G132" s="60">
        <f aca="true" t="shared" si="0" ref="G132:G137">F133</f>
        <v>1339.0814206764726</v>
      </c>
      <c r="H132" s="8"/>
      <c r="I132" s="8"/>
      <c r="J132" s="76">
        <f>F132/F139</f>
        <v>1.3390814206764725</v>
      </c>
    </row>
    <row r="133" spans="2:10" s="1" customFormat="1" ht="15.75">
      <c r="B133" s="74" t="s">
        <v>67</v>
      </c>
      <c r="C133" s="59"/>
      <c r="D133" s="59"/>
      <c r="E133" s="59"/>
      <c r="F133" s="60">
        <f>G133</f>
        <v>1339.0814206764726</v>
      </c>
      <c r="G133" s="60">
        <f t="shared" si="0"/>
        <v>1339.0814206764726</v>
      </c>
      <c r="H133" s="8"/>
      <c r="I133" s="8"/>
      <c r="J133" s="76">
        <f>F133/F139</f>
        <v>1.3390814206764725</v>
      </c>
    </row>
    <row r="134" spans="2:10" s="1" customFormat="1" ht="15.75">
      <c r="B134" s="100" t="s">
        <v>26</v>
      </c>
      <c r="C134" s="101"/>
      <c r="D134" s="102"/>
      <c r="E134" s="59"/>
      <c r="F134" s="61">
        <f>(G134-$F$71/100*G134)/(1-$F$72/100)</f>
        <v>1339.0814206764726</v>
      </c>
      <c r="G134" s="60">
        <f t="shared" si="0"/>
        <v>1355.312710624066</v>
      </c>
      <c r="H134" s="62">
        <f>I134/G134*100</f>
        <v>1.1976047904191536</v>
      </c>
      <c r="I134" s="60">
        <f>G134-F134</f>
        <v>16.231289947593496</v>
      </c>
      <c r="J134" s="76">
        <f>F134/F139</f>
        <v>1.3390814206764725</v>
      </c>
    </row>
    <row r="135" spans="2:10" ht="15">
      <c r="B135" s="100" t="s">
        <v>32</v>
      </c>
      <c r="C135" s="101"/>
      <c r="D135" s="102"/>
      <c r="E135" s="63"/>
      <c r="F135" s="60">
        <f>G135/(1-H135/100)</f>
        <v>1355.312710624066</v>
      </c>
      <c r="G135" s="60">
        <f>F136</f>
        <v>1145.239240477336</v>
      </c>
      <c r="H135" s="8">
        <f>$F$71-$F$73</f>
        <v>15.5</v>
      </c>
      <c r="I135" s="60">
        <f>F135-G135</f>
        <v>210.0734701467302</v>
      </c>
      <c r="J135" s="77">
        <f>F135/F139</f>
        <v>1.355312710624066</v>
      </c>
    </row>
    <row r="136" spans="2:10" ht="15.75">
      <c r="B136" s="74" t="s">
        <v>68</v>
      </c>
      <c r="C136" s="63"/>
      <c r="D136" s="63"/>
      <c r="E136" s="63"/>
      <c r="F136" s="60">
        <f>G136/(1-H136/100)</f>
        <v>1145.239240477336</v>
      </c>
      <c r="G136" s="60">
        <f t="shared" si="0"/>
        <v>1122.3344556677891</v>
      </c>
      <c r="H136" s="8">
        <v>2</v>
      </c>
      <c r="I136" s="61">
        <f>F136-G136</f>
        <v>22.904784809546754</v>
      </c>
      <c r="J136" s="76">
        <f>F136/F139</f>
        <v>1.145239240477336</v>
      </c>
    </row>
    <row r="137" spans="2:10" ht="15.75">
      <c r="B137" s="100" t="s">
        <v>36</v>
      </c>
      <c r="C137" s="101"/>
      <c r="D137" s="102"/>
      <c r="E137" s="63"/>
      <c r="F137" s="60">
        <f>G137/(1-H137/100)</f>
        <v>1122.3344556677891</v>
      </c>
      <c r="G137" s="60">
        <f t="shared" si="0"/>
        <v>1010.1010101010102</v>
      </c>
      <c r="H137" s="8">
        <v>10</v>
      </c>
      <c r="I137" s="60">
        <f>F137-G137</f>
        <v>112.23344556677898</v>
      </c>
      <c r="J137" s="76">
        <f>F137/F139</f>
        <v>1.1223344556677892</v>
      </c>
    </row>
    <row r="138" spans="2:10" ht="15.75">
      <c r="B138" s="100" t="s">
        <v>69</v>
      </c>
      <c r="C138" s="101"/>
      <c r="D138" s="102"/>
      <c r="E138" s="63"/>
      <c r="F138" s="60">
        <f>G138/(1-H138/100)</f>
        <v>1010.1010101010102</v>
      </c>
      <c r="G138" s="8">
        <v>1000</v>
      </c>
      <c r="H138" s="8">
        <v>1</v>
      </c>
      <c r="I138" s="64">
        <f>F138-G138</f>
        <v>10.10101010101016</v>
      </c>
      <c r="J138" s="76">
        <f>F138/F139</f>
        <v>1.0101010101010102</v>
      </c>
    </row>
    <row r="139" spans="2:10" ht="15.75">
      <c r="B139" s="100" t="s">
        <v>70</v>
      </c>
      <c r="C139" s="101"/>
      <c r="D139" s="102"/>
      <c r="E139" s="63"/>
      <c r="F139" s="8">
        <v>1000</v>
      </c>
      <c r="G139" s="8">
        <v>1000</v>
      </c>
      <c r="H139" s="8"/>
      <c r="I139" s="8"/>
      <c r="J139" s="78">
        <v>1</v>
      </c>
    </row>
    <row r="140" spans="2:10" ht="15.75">
      <c r="B140" s="100" t="s">
        <v>71</v>
      </c>
      <c r="C140" s="101"/>
      <c r="D140" s="102"/>
      <c r="E140" s="63"/>
      <c r="F140" s="8">
        <v>1000</v>
      </c>
      <c r="G140" s="8">
        <v>1000</v>
      </c>
      <c r="H140" s="8"/>
      <c r="I140" s="8"/>
      <c r="J140" s="78">
        <v>1</v>
      </c>
    </row>
    <row r="141" spans="2:10" s="1" customFormat="1" ht="15.75" thickBot="1">
      <c r="B141" s="121"/>
      <c r="C141" s="122"/>
      <c r="D141" s="123"/>
      <c r="E141" s="68"/>
      <c r="F141" s="68"/>
      <c r="G141" s="68"/>
      <c r="H141" s="68"/>
      <c r="I141" s="68"/>
      <c r="J141" s="79"/>
    </row>
    <row r="142" spans="4:10" s="1" customFormat="1" ht="15">
      <c r="D142" s="58" t="s">
        <v>74</v>
      </c>
      <c r="E142" s="99" t="s">
        <v>76</v>
      </c>
      <c r="F142" s="89"/>
      <c r="G142" s="89"/>
      <c r="H142" s="89"/>
      <c r="I142" s="89"/>
      <c r="J142" s="89"/>
    </row>
    <row r="143" spans="4:10" s="1" customFormat="1" ht="15">
      <c r="D143" s="4" t="s">
        <v>75</v>
      </c>
      <c r="E143" s="99" t="s">
        <v>77</v>
      </c>
      <c r="F143" s="89"/>
      <c r="G143" s="89"/>
      <c r="H143" s="89"/>
      <c r="I143" s="89"/>
      <c r="J143" s="89"/>
    </row>
    <row r="144" spans="4:10" s="1" customFormat="1" ht="15">
      <c r="D144" s="4" t="s">
        <v>80</v>
      </c>
      <c r="E144" s="99" t="s">
        <v>78</v>
      </c>
      <c r="F144" s="89"/>
      <c r="G144" s="89"/>
      <c r="H144" s="89"/>
      <c r="I144" s="89"/>
      <c r="J144" s="89"/>
    </row>
    <row r="145" spans="4:10" s="1" customFormat="1" ht="15">
      <c r="D145" s="4" t="s">
        <v>81</v>
      </c>
      <c r="E145" s="99" t="s">
        <v>79</v>
      </c>
      <c r="F145" s="89"/>
      <c r="G145" s="89"/>
      <c r="H145" s="89"/>
      <c r="I145" s="89"/>
      <c r="J145" s="89"/>
    </row>
    <row r="146" s="1" customFormat="1" ht="15"/>
    <row r="147" s="1" customFormat="1" ht="15"/>
    <row r="148" spans="2:11" s="1" customFormat="1" ht="16.5">
      <c r="B148" s="86" t="s">
        <v>82</v>
      </c>
      <c r="C148" s="86"/>
      <c r="D148" s="86"/>
      <c r="E148" s="86"/>
      <c r="F148" s="86"/>
      <c r="G148" s="86"/>
      <c r="H148" s="86"/>
      <c r="I148" s="86"/>
      <c r="J148" s="86"/>
      <c r="K148" s="86"/>
    </row>
    <row r="149" s="1" customFormat="1" ht="15"/>
    <row r="150" spans="1:6" s="1" customFormat="1" ht="15.75">
      <c r="A150" s="27">
        <v>1</v>
      </c>
      <c r="B150" s="88" t="s">
        <v>86</v>
      </c>
      <c r="C150" s="88"/>
      <c r="D150" s="88"/>
      <c r="E150" s="88"/>
      <c r="F150" s="88"/>
    </row>
    <row r="151" spans="2:11" s="1" customFormat="1" ht="15">
      <c r="B151" s="89" t="s">
        <v>87</v>
      </c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1:11" s="1" customFormat="1" ht="15">
      <c r="A152" s="2"/>
      <c r="B152" s="89" t="s">
        <v>88</v>
      </c>
      <c r="C152" s="89"/>
      <c r="D152" s="89"/>
      <c r="E152" s="89"/>
      <c r="F152" s="89"/>
      <c r="G152" s="89"/>
      <c r="H152" s="89"/>
      <c r="I152" s="89"/>
      <c r="J152" s="89"/>
      <c r="K152" s="89"/>
    </row>
    <row r="153" s="1" customFormat="1" ht="15"/>
    <row r="154" spans="2:12" s="1" customFormat="1" ht="15.75">
      <c r="B154" s="54">
        <v>1</v>
      </c>
      <c r="C154" s="104" t="s">
        <v>128</v>
      </c>
      <c r="D154" s="105"/>
      <c r="E154" s="105"/>
      <c r="F154" s="105"/>
      <c r="G154" s="42" t="s">
        <v>89</v>
      </c>
      <c r="H154" s="53">
        <v>285</v>
      </c>
      <c r="I154" s="47" t="s">
        <v>90</v>
      </c>
      <c r="J154"/>
      <c r="K154"/>
      <c r="L154"/>
    </row>
    <row r="155" spans="2:12" s="1" customFormat="1" ht="15.75">
      <c r="B155" s="54"/>
      <c r="C155" s="39"/>
      <c r="D155" s="38"/>
      <c r="E155" s="38"/>
      <c r="F155" s="38"/>
      <c r="G155" s="42" t="s">
        <v>89</v>
      </c>
      <c r="H155" s="44">
        <f>H154/24</f>
        <v>11.875</v>
      </c>
      <c r="I155" s="47" t="s">
        <v>91</v>
      </c>
      <c r="J155"/>
      <c r="K155"/>
      <c r="L155"/>
    </row>
    <row r="156" spans="2:12" s="1" customFormat="1" ht="15.75">
      <c r="B156" s="54">
        <v>2</v>
      </c>
      <c r="C156" s="104" t="s">
        <v>138</v>
      </c>
      <c r="D156" s="105"/>
      <c r="E156" s="105"/>
      <c r="F156" s="105"/>
      <c r="G156" s="42"/>
      <c r="H156" s="44"/>
      <c r="I156" s="47"/>
      <c r="J156"/>
      <c r="K156"/>
      <c r="L156"/>
    </row>
    <row r="157" spans="2:12" s="1" customFormat="1" ht="15.75">
      <c r="B157" s="54"/>
      <c r="C157" s="39"/>
      <c r="D157" s="104" t="s">
        <v>106</v>
      </c>
      <c r="E157" s="105"/>
      <c r="F157" s="105"/>
      <c r="G157" s="42" t="s">
        <v>143</v>
      </c>
      <c r="H157" s="45">
        <v>3.91</v>
      </c>
      <c r="I157" s="47" t="s">
        <v>147</v>
      </c>
      <c r="J157"/>
      <c r="K157"/>
      <c r="L157"/>
    </row>
    <row r="158" spans="2:12" s="1" customFormat="1" ht="15.75">
      <c r="B158" s="54"/>
      <c r="C158" s="39"/>
      <c r="D158" s="104" t="s">
        <v>139</v>
      </c>
      <c r="E158" s="105"/>
      <c r="F158" s="105"/>
      <c r="G158" s="42" t="s">
        <v>140</v>
      </c>
      <c r="H158" s="45">
        <v>1.95</v>
      </c>
      <c r="I158" s="47" t="s">
        <v>147</v>
      </c>
      <c r="J158"/>
      <c r="K158"/>
      <c r="L158"/>
    </row>
    <row r="159" spans="2:12" s="1" customFormat="1" ht="15.75">
      <c r="B159" s="54">
        <v>3</v>
      </c>
      <c r="C159" s="104" t="s">
        <v>141</v>
      </c>
      <c r="D159" s="105"/>
      <c r="E159" s="105"/>
      <c r="F159" s="105"/>
      <c r="G159" s="42"/>
      <c r="H159" s="44"/>
      <c r="I159" s="47"/>
      <c r="J159"/>
      <c r="K159"/>
      <c r="L159"/>
    </row>
    <row r="160" spans="2:12" s="1" customFormat="1" ht="15.75">
      <c r="B160" s="54"/>
      <c r="C160" s="39"/>
      <c r="D160" s="104" t="s">
        <v>142</v>
      </c>
      <c r="E160" s="105"/>
      <c r="F160" s="105"/>
      <c r="G160" s="42" t="s">
        <v>105</v>
      </c>
      <c r="H160" s="44">
        <v>104</v>
      </c>
      <c r="I160" s="47" t="s">
        <v>147</v>
      </c>
      <c r="J160"/>
      <c r="K160"/>
      <c r="L160"/>
    </row>
    <row r="161" spans="2:12" s="1" customFormat="1" ht="15.75">
      <c r="B161" s="54"/>
      <c r="C161" s="39"/>
      <c r="D161" s="104" t="s">
        <v>106</v>
      </c>
      <c r="E161" s="105"/>
      <c r="F161" s="105"/>
      <c r="G161" s="42" t="s">
        <v>144</v>
      </c>
      <c r="H161" s="44">
        <v>5.1</v>
      </c>
      <c r="I161" s="47" t="s">
        <v>147</v>
      </c>
      <c r="J161"/>
      <c r="K161"/>
      <c r="L161"/>
    </row>
    <row r="162" spans="2:12" s="1" customFormat="1" ht="15.75">
      <c r="B162" s="55"/>
      <c r="C162" s="33"/>
      <c r="D162" s="104" t="s">
        <v>146</v>
      </c>
      <c r="E162" s="105"/>
      <c r="F162" s="105"/>
      <c r="G162" s="3" t="s">
        <v>145</v>
      </c>
      <c r="H162" s="44">
        <f>3.1+2.2</f>
        <v>5.300000000000001</v>
      </c>
      <c r="I162" s="1" t="s">
        <v>147</v>
      </c>
      <c r="J162"/>
      <c r="K162"/>
      <c r="L162"/>
    </row>
    <row r="163" spans="2:12" s="1" customFormat="1" ht="15.75">
      <c r="B163" s="54">
        <v>4</v>
      </c>
      <c r="C163" s="104" t="s">
        <v>129</v>
      </c>
      <c r="D163" s="105"/>
      <c r="E163" s="105"/>
      <c r="F163" s="105"/>
      <c r="G163" s="42" t="s">
        <v>92</v>
      </c>
      <c r="H163" s="43">
        <f>H165*H164/1000</f>
        <v>8.175</v>
      </c>
      <c r="I163" s="57" t="s">
        <v>150</v>
      </c>
      <c r="J163"/>
      <c r="K163"/>
      <c r="L163"/>
    </row>
    <row r="164" spans="2:12" s="1" customFormat="1" ht="15.75">
      <c r="B164" s="54"/>
      <c r="C164" s="105" t="s">
        <v>137</v>
      </c>
      <c r="D164" s="105"/>
      <c r="E164" s="105"/>
      <c r="F164" s="105"/>
      <c r="G164" s="42" t="s">
        <v>114</v>
      </c>
      <c r="H164" s="43">
        <v>654</v>
      </c>
      <c r="I164" s="48" t="s">
        <v>123</v>
      </c>
      <c r="J164"/>
      <c r="K164"/>
      <c r="L164"/>
    </row>
    <row r="165" spans="2:12" s="1" customFormat="1" ht="15.75">
      <c r="B165" s="54"/>
      <c r="C165" s="104" t="s">
        <v>121</v>
      </c>
      <c r="D165" s="104"/>
      <c r="E165" s="104"/>
      <c r="F165" s="104"/>
      <c r="G165" s="42" t="s">
        <v>115</v>
      </c>
      <c r="H165" s="43">
        <v>12.5</v>
      </c>
      <c r="I165" s="48" t="s">
        <v>122</v>
      </c>
      <c r="J165"/>
      <c r="K165"/>
      <c r="L165"/>
    </row>
    <row r="166" spans="2:12" s="1" customFormat="1" ht="15.75">
      <c r="B166" s="54">
        <v>5</v>
      </c>
      <c r="C166" s="104" t="s">
        <v>130</v>
      </c>
      <c r="D166" s="105"/>
      <c r="E166" s="105"/>
      <c r="F166" s="105"/>
      <c r="G166" s="42" t="s">
        <v>93</v>
      </c>
      <c r="H166" s="45">
        <f>H155/H163</f>
        <v>1.4525993883792048</v>
      </c>
      <c r="I166" s="47" t="s">
        <v>94</v>
      </c>
      <c r="J166" s="52">
        <f>60/H166</f>
        <v>41.30526315789474</v>
      </c>
      <c r="K166" s="47" t="s">
        <v>95</v>
      </c>
      <c r="L166"/>
    </row>
    <row r="167" spans="2:12" s="1" customFormat="1" ht="15.75">
      <c r="B167" s="56"/>
      <c r="C167" s="104" t="s">
        <v>120</v>
      </c>
      <c r="D167" s="104"/>
      <c r="E167" s="104"/>
      <c r="F167" s="104"/>
      <c r="G167" s="42"/>
      <c r="H167" s="43">
        <v>39</v>
      </c>
      <c r="I167" s="49" t="s">
        <v>96</v>
      </c>
      <c r="J167" s="34"/>
      <c r="K167" s="35"/>
      <c r="L167" s="35"/>
    </row>
    <row r="168" spans="2:12" s="1" customFormat="1" ht="15.75">
      <c r="B168" s="56"/>
      <c r="C168" s="105" t="s">
        <v>131</v>
      </c>
      <c r="D168" s="105"/>
      <c r="E168" s="105"/>
      <c r="F168" s="105"/>
      <c r="G168" s="42"/>
      <c r="H168" s="51">
        <f>H167/H166</f>
        <v>26.848421052631583</v>
      </c>
      <c r="I168" s="49" t="s">
        <v>97</v>
      </c>
      <c r="J168" s="34"/>
      <c r="K168" s="35"/>
      <c r="L168" s="35"/>
    </row>
    <row r="169" spans="2:12" s="1" customFormat="1" ht="15.75">
      <c r="B169" s="56"/>
      <c r="C169" s="104" t="s">
        <v>119</v>
      </c>
      <c r="D169" s="104"/>
      <c r="E169" s="104"/>
      <c r="F169" s="104"/>
      <c r="G169" s="42" t="s">
        <v>116</v>
      </c>
      <c r="H169" s="44">
        <f>H166*24</f>
        <v>34.862385321100916</v>
      </c>
      <c r="I169" s="47" t="s">
        <v>117</v>
      </c>
      <c r="J169" s="34"/>
      <c r="K169" s="35"/>
      <c r="L169" s="35"/>
    </row>
    <row r="170" spans="2:12" s="1" customFormat="1" ht="15.75">
      <c r="B170" s="56"/>
      <c r="C170" s="104" t="s">
        <v>118</v>
      </c>
      <c r="D170" s="104"/>
      <c r="E170" s="104"/>
      <c r="F170" s="104"/>
      <c r="G170" s="42" t="s">
        <v>124</v>
      </c>
      <c r="H170" s="46">
        <f>H169*H164</f>
        <v>22800</v>
      </c>
      <c r="I170" s="47" t="s">
        <v>125</v>
      </c>
      <c r="J170" s="46"/>
      <c r="K170" s="33"/>
      <c r="L170" s="35"/>
    </row>
    <row r="171" spans="2:12" s="1" customFormat="1" ht="15.75">
      <c r="B171" s="54">
        <v>6</v>
      </c>
      <c r="C171" s="104" t="s">
        <v>132</v>
      </c>
      <c r="D171" s="105"/>
      <c r="E171" s="105"/>
      <c r="F171" s="105"/>
      <c r="G171" s="42" t="s">
        <v>98</v>
      </c>
      <c r="H171" s="43">
        <v>8500</v>
      </c>
      <c r="I171" s="47" t="s">
        <v>99</v>
      </c>
      <c r="J171"/>
      <c r="K171"/>
      <c r="L171"/>
    </row>
    <row r="172" spans="2:12" s="1" customFormat="1" ht="15.75">
      <c r="B172" s="54">
        <v>7</v>
      </c>
      <c r="C172" s="104" t="s">
        <v>133</v>
      </c>
      <c r="D172" s="105"/>
      <c r="E172" s="105"/>
      <c r="F172" s="105"/>
      <c r="G172" s="42" t="s">
        <v>100</v>
      </c>
      <c r="H172" s="43">
        <v>950</v>
      </c>
      <c r="I172" s="47" t="s">
        <v>101</v>
      </c>
      <c r="J172"/>
      <c r="K172"/>
      <c r="L172"/>
    </row>
    <row r="173" spans="2:12" s="1" customFormat="1" ht="15.75">
      <c r="B173" s="54">
        <v>8</v>
      </c>
      <c r="C173" s="104" t="s">
        <v>134</v>
      </c>
      <c r="D173" s="105"/>
      <c r="E173" s="105"/>
      <c r="F173" s="105"/>
      <c r="G173" s="42" t="s">
        <v>102</v>
      </c>
      <c r="H173" s="43">
        <v>76</v>
      </c>
      <c r="I173" s="47" t="s">
        <v>103</v>
      </c>
      <c r="J173"/>
      <c r="K173"/>
      <c r="L173"/>
    </row>
    <row r="174" spans="2:12" s="1" customFormat="1" ht="15.75">
      <c r="B174" s="54">
        <v>9</v>
      </c>
      <c r="C174" s="104" t="s">
        <v>135</v>
      </c>
      <c r="D174" s="105"/>
      <c r="E174" s="105"/>
      <c r="F174" s="105"/>
      <c r="G174" s="42" t="s">
        <v>104</v>
      </c>
      <c r="H174" s="43">
        <v>25</v>
      </c>
      <c r="I174" s="47" t="s">
        <v>101</v>
      </c>
      <c r="J174"/>
      <c r="K174"/>
      <c r="L174"/>
    </row>
    <row r="175" spans="2:12" s="1" customFormat="1" ht="15.75">
      <c r="B175" s="54">
        <v>10</v>
      </c>
      <c r="C175" s="104" t="s">
        <v>136</v>
      </c>
      <c r="D175" s="105"/>
      <c r="E175" s="105"/>
      <c r="F175" s="105"/>
      <c r="G175" s="42"/>
      <c r="H175" s="43"/>
      <c r="I175" s="50"/>
      <c r="J175"/>
      <c r="K175"/>
      <c r="L175"/>
    </row>
    <row r="176" spans="2:12" s="1" customFormat="1" ht="15.75">
      <c r="B176" s="54"/>
      <c r="C176" s="38"/>
      <c r="D176" s="106" t="s">
        <v>126</v>
      </c>
      <c r="E176" s="106"/>
      <c r="F176" s="106"/>
      <c r="G176" s="42" t="s">
        <v>105</v>
      </c>
      <c r="H176" s="43">
        <v>3.76</v>
      </c>
      <c r="I176" s="47" t="s">
        <v>147</v>
      </c>
      <c r="J176"/>
      <c r="K176"/>
      <c r="L176"/>
    </row>
    <row r="177" spans="2:12" s="1" customFormat="1" ht="15.75">
      <c r="B177" s="54"/>
      <c r="C177" s="38"/>
      <c r="D177" s="107" t="s">
        <v>106</v>
      </c>
      <c r="E177" s="107"/>
      <c r="F177" s="107"/>
      <c r="G177" s="42" t="s">
        <v>107</v>
      </c>
      <c r="H177" s="43">
        <v>2.6</v>
      </c>
      <c r="I177" s="47" t="s">
        <v>147</v>
      </c>
      <c r="J177"/>
      <c r="K177"/>
      <c r="L177"/>
    </row>
    <row r="178" spans="2:12" s="1" customFormat="1" ht="15.75">
      <c r="B178" s="54"/>
      <c r="C178" s="38"/>
      <c r="D178" s="106" t="s">
        <v>148</v>
      </c>
      <c r="E178" s="106"/>
      <c r="F178" s="106"/>
      <c r="G178" s="42" t="s">
        <v>108</v>
      </c>
      <c r="H178" s="43">
        <v>0.23</v>
      </c>
      <c r="I178" s="47" t="s">
        <v>147</v>
      </c>
      <c r="J178"/>
      <c r="K178"/>
      <c r="L178"/>
    </row>
    <row r="179" spans="2:12" s="1" customFormat="1" ht="15">
      <c r="B179" s="54"/>
      <c r="C179" s="29"/>
      <c r="D179" s="37"/>
      <c r="E179" s="37"/>
      <c r="F179" s="37"/>
      <c r="G179" s="30"/>
      <c r="H179" s="31"/>
      <c r="I179" s="47"/>
      <c r="J179"/>
      <c r="K179"/>
      <c r="L179"/>
    </row>
    <row r="180" spans="2:12" s="1" customFormat="1" ht="15.75">
      <c r="B180" s="103" t="s">
        <v>109</v>
      </c>
      <c r="C180" s="103"/>
      <c r="D180" s="103"/>
      <c r="E180" s="32"/>
      <c r="F180" s="32"/>
      <c r="G180" s="30"/>
      <c r="H180" s="31"/>
      <c r="I180"/>
      <c r="J180"/>
      <c r="K180"/>
      <c r="L180"/>
    </row>
    <row r="181" spans="2:12" s="1" customFormat="1" ht="15">
      <c r="B181" s="28"/>
      <c r="C181" s="104" t="s">
        <v>110</v>
      </c>
      <c r="D181" s="104"/>
      <c r="E181" s="104"/>
      <c r="F181" s="104"/>
      <c r="G181" s="104"/>
      <c r="H181" s="104"/>
      <c r="I181" s="40">
        <v>80</v>
      </c>
      <c r="J181" s="36" t="s">
        <v>101</v>
      </c>
      <c r="K181"/>
      <c r="L181"/>
    </row>
    <row r="182" spans="2:12" s="1" customFormat="1" ht="15">
      <c r="B182" s="28"/>
      <c r="C182" s="104" t="s">
        <v>111</v>
      </c>
      <c r="D182" s="104"/>
      <c r="E182" s="104"/>
      <c r="F182" s="104"/>
      <c r="G182" s="104"/>
      <c r="H182" s="104"/>
      <c r="I182" s="40">
        <v>50</v>
      </c>
      <c r="J182" s="36" t="s">
        <v>101</v>
      </c>
      <c r="K182"/>
      <c r="L182"/>
    </row>
    <row r="183" spans="2:12" s="1" customFormat="1" ht="15">
      <c r="B183" s="28"/>
      <c r="C183" s="104" t="s">
        <v>112</v>
      </c>
      <c r="D183" s="104"/>
      <c r="E183" s="104"/>
      <c r="F183" s="104"/>
      <c r="G183" s="104"/>
      <c r="H183" s="104"/>
      <c r="I183" s="40">
        <v>100</v>
      </c>
      <c r="J183" s="36" t="s">
        <v>101</v>
      </c>
      <c r="K183"/>
      <c r="L183"/>
    </row>
    <row r="184" spans="2:12" s="1" customFormat="1" ht="15.75">
      <c r="B184" s="28"/>
      <c r="C184" s="104" t="s">
        <v>127</v>
      </c>
      <c r="D184" s="104"/>
      <c r="E184" s="104"/>
      <c r="F184" s="104"/>
      <c r="G184" s="104"/>
      <c r="H184" s="104"/>
      <c r="I184" s="41">
        <f>(H172-I183)/(LN(H172/I183))</f>
        <v>377.5610076517549</v>
      </c>
      <c r="J184" s="36" t="s">
        <v>101</v>
      </c>
      <c r="K184"/>
      <c r="L184"/>
    </row>
    <row r="185" spans="2:12" s="1" customFormat="1" ht="15">
      <c r="B185" s="28"/>
      <c r="C185" s="104" t="s">
        <v>113</v>
      </c>
      <c r="D185" s="104"/>
      <c r="E185" s="104"/>
      <c r="F185" s="104"/>
      <c r="G185" s="104"/>
      <c r="H185" s="104"/>
      <c r="I185" s="40">
        <v>250</v>
      </c>
      <c r="J185" s="36" t="s">
        <v>101</v>
      </c>
      <c r="K185"/>
      <c r="L185"/>
    </row>
    <row r="186" spans="1:12" s="1" customFormat="1" ht="15">
      <c r="A186" s="89" t="s">
        <v>167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/>
    </row>
  </sheetData>
  <mergeCells count="121">
    <mergeCell ref="A30:J30"/>
    <mergeCell ref="A186:K186"/>
    <mergeCell ref="B140:D140"/>
    <mergeCell ref="B141:D141"/>
    <mergeCell ref="B131:D131"/>
    <mergeCell ref="B134:D134"/>
    <mergeCell ref="B135:D135"/>
    <mergeCell ref="B137:D137"/>
    <mergeCell ref="B148:K148"/>
    <mergeCell ref="B150:F150"/>
    <mergeCell ref="B126:D127"/>
    <mergeCell ref="B151:K151"/>
    <mergeCell ref="E142:J142"/>
    <mergeCell ref="E143:J143"/>
    <mergeCell ref="E144:J144"/>
    <mergeCell ref="E145:J145"/>
    <mergeCell ref="B138:D138"/>
    <mergeCell ref="B139:D139"/>
    <mergeCell ref="C107:E107"/>
    <mergeCell ref="C108:E108"/>
    <mergeCell ref="B94:D94"/>
    <mergeCell ref="B95:D95"/>
    <mergeCell ref="B102:C102"/>
    <mergeCell ref="B103:C103"/>
    <mergeCell ref="B104:C104"/>
    <mergeCell ref="B105:C105"/>
    <mergeCell ref="B98:E98"/>
    <mergeCell ref="B99:D99"/>
    <mergeCell ref="B101:H101"/>
    <mergeCell ref="B152:K152"/>
    <mergeCell ref="B72:E72"/>
    <mergeCell ref="B73:E73"/>
    <mergeCell ref="B74:E74"/>
    <mergeCell ref="B75:E75"/>
    <mergeCell ref="E113:F113"/>
    <mergeCell ref="E114:F114"/>
    <mergeCell ref="E115:F115"/>
    <mergeCell ref="E116:F116"/>
    <mergeCell ref="B70:E70"/>
    <mergeCell ref="B71:E71"/>
    <mergeCell ref="C59:I59"/>
    <mergeCell ref="E112:F112"/>
    <mergeCell ref="B112:D114"/>
    <mergeCell ref="B111:F111"/>
    <mergeCell ref="B79:D79"/>
    <mergeCell ref="B80:D80"/>
    <mergeCell ref="B82:H82"/>
    <mergeCell ref="B83:C83"/>
    <mergeCell ref="B92:H92"/>
    <mergeCell ref="E121:F121"/>
    <mergeCell ref="B116:D118"/>
    <mergeCell ref="B119:D120"/>
    <mergeCell ref="B115:D115"/>
    <mergeCell ref="B121:D121"/>
    <mergeCell ref="E117:F117"/>
    <mergeCell ref="E118:F118"/>
    <mergeCell ref="E119:F119"/>
    <mergeCell ref="E120:F120"/>
    <mergeCell ref="C64:I64"/>
    <mergeCell ref="A66:K66"/>
    <mergeCell ref="A68:K68"/>
    <mergeCell ref="B124:K124"/>
    <mergeCell ref="B84:C84"/>
    <mergeCell ref="B85:C85"/>
    <mergeCell ref="B86:C86"/>
    <mergeCell ref="C88:E88"/>
    <mergeCell ref="C89:E89"/>
    <mergeCell ref="B78:E78"/>
    <mergeCell ref="B53:H53"/>
    <mergeCell ref="B55:K55"/>
    <mergeCell ref="C56:I56"/>
    <mergeCell ref="A67:K67"/>
    <mergeCell ref="C57:I57"/>
    <mergeCell ref="C58:I58"/>
    <mergeCell ref="C60:I60"/>
    <mergeCell ref="C61:I61"/>
    <mergeCell ref="C62:I62"/>
    <mergeCell ref="C63:I63"/>
    <mergeCell ref="C154:F154"/>
    <mergeCell ref="C163:F163"/>
    <mergeCell ref="C164:F164"/>
    <mergeCell ref="C165:F165"/>
    <mergeCell ref="D158:F158"/>
    <mergeCell ref="C156:F156"/>
    <mergeCell ref="C159:F159"/>
    <mergeCell ref="D160:F160"/>
    <mergeCell ref="D161:F161"/>
    <mergeCell ref="D157:F157"/>
    <mergeCell ref="C170:F170"/>
    <mergeCell ref="C166:F166"/>
    <mergeCell ref="C167:F167"/>
    <mergeCell ref="D162:F162"/>
    <mergeCell ref="C168:F168"/>
    <mergeCell ref="C169:F169"/>
    <mergeCell ref="D178:F178"/>
    <mergeCell ref="C171:F171"/>
    <mergeCell ref="C175:F175"/>
    <mergeCell ref="D176:F176"/>
    <mergeCell ref="D177:F177"/>
    <mergeCell ref="C172:F172"/>
    <mergeCell ref="C173:F173"/>
    <mergeCell ref="C174:F174"/>
    <mergeCell ref="C184:H184"/>
    <mergeCell ref="C185:H185"/>
    <mergeCell ref="B180:D180"/>
    <mergeCell ref="C181:H181"/>
    <mergeCell ref="C183:H183"/>
    <mergeCell ref="C182:H182"/>
    <mergeCell ref="B11:I11"/>
    <mergeCell ref="B15:K15"/>
    <mergeCell ref="A14:K14"/>
    <mergeCell ref="A18:I18"/>
    <mergeCell ref="A19:J19"/>
    <mergeCell ref="A22:D22"/>
    <mergeCell ref="A23:J23"/>
    <mergeCell ref="A24:J24"/>
    <mergeCell ref="A29:J29"/>
    <mergeCell ref="A25:J25"/>
    <mergeCell ref="B26:F26"/>
    <mergeCell ref="B27:F27"/>
    <mergeCell ref="A28:J28"/>
  </mergeCells>
  <printOptions/>
  <pageMargins left="0.8" right="0.25" top="0.96" bottom="0.52" header="0.5" footer="0.5"/>
  <pageSetup horizontalDpi="600" verticalDpi="600" orientation="portrait" scale="90" r:id="rId1"/>
  <headerFooter alignWithMargins="0">
    <oddHeader>&amp;C&amp;12&amp;F&amp;R&amp;P</oddHeader>
  </headerFooter>
  <rowBreaks count="2" manualBreakCount="2">
    <brk id="97" max="10" man="1"/>
    <brk id="1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sandu</cp:lastModifiedBy>
  <cp:lastPrinted>2008-05-16T18:10:37Z</cp:lastPrinted>
  <dcterms:created xsi:type="dcterms:W3CDTF">1996-10-14T23:33:28Z</dcterms:created>
  <dcterms:modified xsi:type="dcterms:W3CDTF">2008-05-16T18:11:48Z</dcterms:modified>
  <cp:category/>
  <cp:version/>
  <cp:contentType/>
  <cp:contentStatus/>
</cp:coreProperties>
</file>